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80" windowWidth="15345" windowHeight="3345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P17" i="2" l="1"/>
  <c r="P9" i="2"/>
  <c r="O22" i="2" l="1"/>
  <c r="K18" i="2"/>
  <c r="K11" i="2"/>
  <c r="C19" i="2"/>
  <c r="F21" i="2" l="1"/>
  <c r="M9" i="2"/>
  <c r="K7" i="2"/>
  <c r="K8" i="2"/>
  <c r="K12" i="2"/>
  <c r="K6" i="2"/>
  <c r="K16" i="2"/>
  <c r="K19" i="2"/>
  <c r="K15" i="2"/>
  <c r="C17" i="2"/>
  <c r="E13" i="2"/>
  <c r="P13" i="2"/>
  <c r="K13" i="2" l="1"/>
  <c r="Z19" i="2"/>
  <c r="Z18" i="2"/>
  <c r="U17" i="2"/>
  <c r="T17" i="2"/>
  <c r="S17" i="2"/>
  <c r="Z24" i="2" l="1"/>
  <c r="G13" i="2" l="1"/>
  <c r="C9" i="2"/>
  <c r="S9" i="2" l="1"/>
  <c r="T9" i="2"/>
  <c r="U9" i="2"/>
  <c r="M15" i="2" l="1"/>
  <c r="U18" i="2" l="1"/>
  <c r="U19" i="2"/>
  <c r="U20" i="2"/>
  <c r="U16" i="2"/>
  <c r="U15" i="2"/>
  <c r="O21" i="2"/>
  <c r="T20" i="2"/>
  <c r="T19" i="2"/>
  <c r="T18" i="2"/>
  <c r="T16" i="2"/>
  <c r="T15" i="2"/>
  <c r="S15" i="2"/>
  <c r="S19" i="2"/>
  <c r="S20" i="2"/>
  <c r="S18" i="2"/>
  <c r="S16" i="2"/>
  <c r="U12" i="2"/>
  <c r="U10" i="2"/>
  <c r="U11" i="2"/>
  <c r="U7" i="2"/>
  <c r="U8" i="2"/>
  <c r="U6" i="2"/>
  <c r="T12" i="2"/>
  <c r="T11" i="2"/>
  <c r="T10" i="2"/>
  <c r="T8" i="2"/>
  <c r="T7" i="2"/>
  <c r="T6" i="2"/>
  <c r="S11" i="2"/>
  <c r="S10" i="2"/>
  <c r="H16" i="2" l="1"/>
  <c r="C16" i="2"/>
  <c r="H17" i="2"/>
  <c r="Q13" i="2"/>
  <c r="U13" i="2" s="1"/>
  <c r="V9" i="2"/>
  <c r="H9" i="2"/>
  <c r="Q21" i="2" l="1"/>
  <c r="P21" i="2"/>
  <c r="P22" i="2" s="1"/>
  <c r="N21" i="2"/>
  <c r="L21" i="2"/>
  <c r="J21" i="2"/>
  <c r="T21" i="2" s="1"/>
  <c r="G21" i="2"/>
  <c r="E21" i="2"/>
  <c r="D21" i="2"/>
  <c r="M20" i="2"/>
  <c r="H20" i="2"/>
  <c r="C20" i="2"/>
  <c r="K21" i="2"/>
  <c r="M10" i="2"/>
  <c r="H10" i="2"/>
  <c r="S21" i="2" l="1"/>
  <c r="U21" i="2"/>
  <c r="H11" i="2"/>
  <c r="M7" i="2" l="1"/>
  <c r="M6" i="2"/>
  <c r="M17" i="2" l="1"/>
  <c r="W17" i="2" s="1"/>
  <c r="M8" i="2"/>
  <c r="M13" i="2" s="1"/>
  <c r="H15" i="2" l="1"/>
  <c r="O13" i="2"/>
  <c r="N13" i="2"/>
  <c r="N22" i="2" s="1"/>
  <c r="F13" i="2"/>
  <c r="D13" i="2"/>
  <c r="C8" i="2"/>
  <c r="H8" i="2" s="1"/>
  <c r="C7" i="2"/>
  <c r="C6" i="2"/>
  <c r="C10" i="2"/>
  <c r="C11" i="2"/>
  <c r="C12" i="2"/>
  <c r="M16" i="2"/>
  <c r="M18" i="2"/>
  <c r="I18" i="2"/>
  <c r="H18" i="2"/>
  <c r="C18" i="2"/>
  <c r="M12" i="2"/>
  <c r="M11" i="2"/>
  <c r="L8" i="2"/>
  <c r="S8" i="2"/>
  <c r="J8" i="2"/>
  <c r="I8" i="2"/>
  <c r="L7" i="2"/>
  <c r="S7" i="2"/>
  <c r="J7" i="2"/>
  <c r="I7" i="2"/>
  <c r="H7" i="2" l="1"/>
  <c r="C13" i="2"/>
  <c r="D22" i="2"/>
  <c r="G22" i="2"/>
  <c r="E22" i="2"/>
  <c r="Q22" i="2"/>
  <c r="C15" i="2"/>
  <c r="C22" i="2" l="1"/>
  <c r="U22" i="2"/>
  <c r="F22" i="2"/>
  <c r="M19" i="2"/>
  <c r="M21" i="2" l="1"/>
  <c r="C21" i="2"/>
  <c r="H19" i="2"/>
  <c r="H21" i="2" s="1"/>
  <c r="V21" i="2" l="1"/>
  <c r="M22" i="2"/>
  <c r="I19" i="2"/>
  <c r="I21" i="2" s="1"/>
  <c r="J6" i="2" l="1"/>
  <c r="J13" i="2" l="1"/>
  <c r="T13" i="2" s="1"/>
  <c r="I9" i="2"/>
  <c r="L6" i="2"/>
  <c r="L13" i="2" s="1"/>
  <c r="L22" i="2" s="1"/>
  <c r="I6" i="2"/>
  <c r="J22" i="2" l="1"/>
  <c r="T22" i="2" s="1"/>
  <c r="I13" i="2"/>
  <c r="I22" i="2" s="1"/>
  <c r="S6" i="2"/>
  <c r="S13" i="2"/>
  <c r="K22" i="2"/>
  <c r="H6" i="2"/>
  <c r="H13" i="2"/>
  <c r="S14" i="2" s="1"/>
  <c r="S22" i="2" l="1"/>
  <c r="H22" i="2"/>
  <c r="S24" i="2" s="1"/>
</calcChain>
</file>

<file path=xl/sharedStrings.xml><?xml version="1.0" encoding="utf-8"?>
<sst xmlns="http://schemas.openxmlformats.org/spreadsheetml/2006/main" count="64" uniqueCount="53">
  <si>
    <t>№</t>
  </si>
  <si>
    <t>Наименование подпрограмм, мероприятия</t>
  </si>
  <si>
    <t>План по программе</t>
  </si>
  <si>
    <t>Уточненный план по бюджету *</t>
  </si>
  <si>
    <t>Кассовое исполнение *</t>
  </si>
  <si>
    <t>Результат реализации мероприятия, причина невыполнения или неполного выполнения мероприятия</t>
  </si>
  <si>
    <t>всего</t>
  </si>
  <si>
    <t>федеральный бюджет</t>
  </si>
  <si>
    <t>Итого по подпрограмме I:</t>
  </si>
  <si>
    <t>Итого по подпрограмме II:</t>
  </si>
  <si>
    <t>Итого по программе:</t>
  </si>
  <si>
    <t>Руководитель программы:</t>
  </si>
  <si>
    <t>Ф.И.О.</t>
  </si>
  <si>
    <t>подпись</t>
  </si>
  <si>
    <t xml:space="preserve">окружной
бюджет 
</t>
  </si>
  <si>
    <t xml:space="preserve">городской
 бюджет
</t>
  </si>
  <si>
    <t xml:space="preserve">другие 
источники
</t>
  </si>
  <si>
    <t>1.</t>
  </si>
  <si>
    <t>Обеспечение участия  спортивных сборных команд  в официальных  спортивных мероприятиях          (показатели 1,3,5)</t>
  </si>
  <si>
    <t xml:space="preserve">Создание условий для удовлетворения
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   (показатели 1,3,5)
</t>
  </si>
  <si>
    <t>2.4</t>
  </si>
  <si>
    <t xml:space="preserve">Обеспечение комплексной безопасности, в том числе антитеррористической безопасности муниципальных объектов спорта      (показатели 1,3,5)
</t>
  </si>
  <si>
    <t>2.5</t>
  </si>
  <si>
    <t xml:space="preserve">Обеспечение физкультурно-спортивных организаций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
(показатели 3,5)
</t>
  </si>
  <si>
    <t>2.</t>
  </si>
  <si>
    <t xml:space="preserve">Подпрограмма 2 «Развитие спорта высших достижений и системы подготовки спортивного резерва. физической культуры и спорта» </t>
  </si>
  <si>
    <t>2.6</t>
  </si>
  <si>
    <t xml:space="preserve">Укрепление материально-технической базы учреждений спорта      (показатели 5)
</t>
  </si>
  <si>
    <t>мб</t>
  </si>
  <si>
    <t>об</t>
  </si>
  <si>
    <t>внебюджет</t>
  </si>
  <si>
    <t>Подпрограмма 1 «Развитие массовой физической культуры и спорта» Мероприятия по развитию массовой физической культуры и спорта</t>
  </si>
  <si>
    <t>Организация и проведение физкультурных (физкультурно-оздоровительных) мероприятий (показатели 1,3,4,5,6)</t>
  </si>
  <si>
    <t>1.1.1</t>
  </si>
  <si>
    <t>1.1.2</t>
  </si>
  <si>
    <t>Обеспечение участия в официальных физкультурных (физкультурно-оздоровительных)  мероприятиях        (показатели 1,3,4,5,6)</t>
  </si>
  <si>
    <t>1.1.3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</si>
  <si>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 (ГТО)         (показатели 1,3,4,5,6,7) </t>
  </si>
  <si>
    <t>1.1.4</t>
  </si>
  <si>
    <t>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 населению спортивных сооружений              (показатели 1,3,4,5,6,7)</t>
  </si>
  <si>
    <t>Обеспечение комплексной безопасности, в том числе антитеррористической безопасности муниципальных объектов спорта      (показатели 1,3,4,5,6)</t>
  </si>
  <si>
    <t>1.1.5</t>
  </si>
  <si>
    <t xml:space="preserve">Укрепление материально-технической базы учреждений спорта      (показатели 1,2,3,4,5,6,7)
</t>
  </si>
  <si>
    <t xml:space="preserve">Оказание поддержки некоммерческим организациям
(показатели 1,3,4,5,6)
</t>
  </si>
  <si>
    <t>1.1.6</t>
  </si>
  <si>
    <t>1.1.7</t>
  </si>
  <si>
    <t>2.1.1</t>
  </si>
  <si>
    <t>2.1.2</t>
  </si>
  <si>
    <t>2.1.3</t>
  </si>
  <si>
    <t>И.о. начальника отдела О.Л. Козлова</t>
  </si>
  <si>
    <t xml:space="preserve"> </t>
  </si>
  <si>
    <t>Организация и проведение официальных спортивных мероприятий                                                                 (показатели 1,3,5)</t>
  </si>
  <si>
    <r>
      <rPr>
        <b/>
        <sz val="12"/>
        <color indexed="8"/>
        <rFont val="Times New Roman"/>
        <family val="1"/>
        <charset val="204"/>
      </rPr>
      <t xml:space="preserve">Отчет о ходе реализации  муниципальной программы
 «Развитие физической культуры и спорта в  городе Пыть-Яхе»
за январь-июль 2019 года
</t>
    </r>
    <r>
      <rPr>
        <sz val="12"/>
        <color indexed="8"/>
        <rFont val="Calibri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</si>
</sst>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29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top"/>
    </xf>
    <xf numFmtId="165" fontId="11" fillId="0" borderId="1" xfId="0" applyNumberFormat="1" applyFont="1" applyFill="1" applyBorder="1" applyAlignment="1">
      <alignment horizontal="center" vertical="top"/>
    </xf>
    <xf numFmtId="165" fontId="12" fillId="0" borderId="1" xfId="0" applyNumberFormat="1" applyFont="1" applyFill="1" applyBorder="1" applyAlignment="1">
      <alignment horizontal="center" vertical="top"/>
    </xf>
    <xf numFmtId="165" fontId="11" fillId="0" borderId="2" xfId="0" applyNumberFormat="1" applyFont="1" applyFill="1" applyBorder="1" applyAlignment="1">
      <alignment horizontal="center" vertical="top"/>
    </xf>
    <xf numFmtId="0" fontId="0" fillId="0" borderId="0" xfId="0" applyFill="1"/>
    <xf numFmtId="165" fontId="0" fillId="0" borderId="0" xfId="0" applyNumberFormat="1" applyFill="1"/>
    <xf numFmtId="0" fontId="11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1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165" fontId="14" fillId="0" borderId="0" xfId="0" applyNumberFormat="1" applyFont="1" applyFill="1" applyAlignment="1">
      <alignment vertical="top"/>
    </xf>
    <xf numFmtId="0" fontId="15" fillId="0" borderId="3" xfId="0" applyFont="1" applyFill="1" applyBorder="1" applyAlignment="1">
      <alignment vertical="top"/>
    </xf>
    <xf numFmtId="0" fontId="15" fillId="0" borderId="0" xfId="0" applyFont="1" applyFill="1" applyAlignment="1">
      <alignment vertical="top"/>
    </xf>
    <xf numFmtId="0" fontId="16" fillId="0" borderId="0" xfId="0" applyFont="1" applyFill="1"/>
    <xf numFmtId="165" fontId="11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justify" vertical="top" wrapText="1"/>
    </xf>
    <xf numFmtId="165" fontId="10" fillId="0" borderId="1" xfId="0" applyNumberFormat="1" applyFont="1" applyFill="1" applyBorder="1" applyAlignment="1">
      <alignment horizontal="justify" vertical="top"/>
    </xf>
    <xf numFmtId="165" fontId="12" fillId="0" borderId="9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vertical="top"/>
    </xf>
    <xf numFmtId="165" fontId="7" fillId="0" borderId="0" xfId="0" applyNumberFormat="1" applyFont="1" applyFill="1" applyBorder="1" applyAlignment="1">
      <alignment horizontal="justify" vertical="top" wrapText="1"/>
    </xf>
    <xf numFmtId="0" fontId="18" fillId="0" borderId="0" xfId="0" applyFont="1" applyFill="1"/>
    <xf numFmtId="165" fontId="8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top"/>
    </xf>
    <xf numFmtId="165" fontId="6" fillId="0" borderId="0" xfId="0" applyNumberFormat="1" applyFont="1" applyFill="1" applyBorder="1" applyAlignment="1">
      <alignment horizontal="justify" vertical="top"/>
    </xf>
    <xf numFmtId="0" fontId="9" fillId="0" borderId="0" xfId="0" applyFont="1" applyFill="1"/>
    <xf numFmtId="0" fontId="10" fillId="0" borderId="0" xfId="0" applyFont="1" applyFill="1" applyBorder="1" applyAlignment="1">
      <alignment horizontal="center" vertical="center" textRotation="90" wrapText="1"/>
    </xf>
    <xf numFmtId="0" fontId="20" fillId="0" borderId="0" xfId="0" applyFont="1" applyFill="1"/>
    <xf numFmtId="165" fontId="21" fillId="0" borderId="9" xfId="0" applyNumberFormat="1" applyFont="1" applyFill="1" applyBorder="1" applyAlignment="1">
      <alignment horizontal="center" vertical="top"/>
    </xf>
    <xf numFmtId="0" fontId="19" fillId="0" borderId="0" xfId="0" applyFont="1" applyFill="1" applyBorder="1"/>
    <xf numFmtId="165" fontId="19" fillId="0" borderId="0" xfId="0" applyNumberFormat="1" applyFont="1" applyFill="1"/>
    <xf numFmtId="0" fontId="20" fillId="2" borderId="0" xfId="0" applyFont="1" applyFill="1"/>
    <xf numFmtId="0" fontId="22" fillId="0" borderId="0" xfId="0" applyFont="1" applyFill="1" applyBorder="1"/>
    <xf numFmtId="0" fontId="0" fillId="3" borderId="0" xfId="0" applyFill="1"/>
    <xf numFmtId="0" fontId="11" fillId="0" borderId="9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5" fontId="17" fillId="0" borderId="1" xfId="0" applyNumberFormat="1" applyFont="1" applyFill="1" applyBorder="1" applyAlignment="1">
      <alignment horizontal="center" vertical="top"/>
    </xf>
    <xf numFmtId="165" fontId="12" fillId="4" borderId="2" xfId="0" applyNumberFormat="1" applyFont="1" applyFill="1" applyBorder="1" applyAlignment="1">
      <alignment horizontal="center" vertical="top"/>
    </xf>
    <xf numFmtId="165" fontId="12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justify" vertical="top"/>
    </xf>
    <xf numFmtId="49" fontId="12" fillId="4" borderId="2" xfId="0" applyNumberFormat="1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165" fontId="10" fillId="4" borderId="1" xfId="0" applyNumberFormat="1" applyFont="1" applyFill="1" applyBorder="1" applyAlignment="1">
      <alignment horizontal="justify" vertical="top"/>
    </xf>
    <xf numFmtId="0" fontId="11" fillId="0" borderId="2" xfId="0" applyFont="1" applyFill="1" applyBorder="1" applyAlignment="1">
      <alignment horizontal="center" vertical="top" wrapText="1"/>
    </xf>
    <xf numFmtId="165" fontId="11" fillId="3" borderId="1" xfId="0" applyNumberFormat="1" applyFont="1" applyFill="1" applyBorder="1" applyAlignment="1">
      <alignment horizontal="center" vertical="top"/>
    </xf>
    <xf numFmtId="165" fontId="12" fillId="3" borderId="1" xfId="0" applyNumberFormat="1" applyFont="1" applyFill="1" applyBorder="1" applyAlignment="1">
      <alignment horizontal="center" vertical="top"/>
    </xf>
    <xf numFmtId="165" fontId="12" fillId="3" borderId="2" xfId="0" applyNumberFormat="1" applyFont="1" applyFill="1" applyBorder="1" applyAlignment="1">
      <alignment horizontal="center" vertical="top"/>
    </xf>
    <xf numFmtId="0" fontId="16" fillId="3" borderId="0" xfId="0" applyFont="1" applyFill="1"/>
    <xf numFmtId="165" fontId="24" fillId="0" borderId="1" xfId="0" applyNumberFormat="1" applyFont="1" applyFill="1" applyBorder="1" applyAlignment="1">
      <alignment horizontal="center" vertical="top"/>
    </xf>
    <xf numFmtId="165" fontId="12" fillId="0" borderId="2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165" fontId="24" fillId="3" borderId="2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top"/>
    </xf>
    <xf numFmtId="165" fontId="25" fillId="0" borderId="0" xfId="0" applyNumberFormat="1" applyFont="1" applyFill="1" applyAlignment="1">
      <alignment vertical="top"/>
    </xf>
    <xf numFmtId="0" fontId="25" fillId="0" borderId="0" xfId="0" applyFont="1" applyFill="1" applyAlignment="1">
      <alignment vertical="top"/>
    </xf>
    <xf numFmtId="0" fontId="12" fillId="0" borderId="1" xfId="0" applyFont="1" applyFill="1" applyBorder="1" applyAlignment="1">
      <alignment horizontal="center" vertical="center" textRotation="90"/>
    </xf>
    <xf numFmtId="0" fontId="26" fillId="0" borderId="3" xfId="0" applyFont="1" applyFill="1" applyBorder="1" applyAlignment="1">
      <alignment vertical="top"/>
    </xf>
    <xf numFmtId="0" fontId="27" fillId="0" borderId="1" xfId="0" applyFont="1" applyFill="1" applyBorder="1" applyAlignment="1">
      <alignment horizontal="center" vertical="center" textRotation="90" wrapText="1"/>
    </xf>
    <xf numFmtId="0" fontId="27" fillId="0" borderId="1" xfId="0" applyFont="1" applyFill="1" applyBorder="1" applyAlignment="1">
      <alignment horizontal="center" vertical="top"/>
    </xf>
    <xf numFmtId="165" fontId="28" fillId="0" borderId="0" xfId="0" applyNumberFormat="1" applyFont="1" applyFill="1" applyAlignment="1">
      <alignment vertical="top"/>
    </xf>
    <xf numFmtId="0" fontId="28" fillId="0" borderId="0" xfId="0" applyFont="1" applyFill="1" applyAlignment="1">
      <alignment vertical="top"/>
    </xf>
    <xf numFmtId="0" fontId="23" fillId="0" borderId="0" xfId="0" applyFont="1" applyFill="1"/>
    <xf numFmtId="165" fontId="1" fillId="0" borderId="0" xfId="0" applyNumberFormat="1" applyFont="1" applyFill="1" applyAlignment="1">
      <alignment vertical="top"/>
    </xf>
    <xf numFmtId="166" fontId="11" fillId="3" borderId="1" xfId="0" applyNumberFormat="1" applyFont="1" applyFill="1" applyBorder="1" applyAlignment="1">
      <alignment horizontal="center" vertical="top"/>
    </xf>
    <xf numFmtId="166" fontId="12" fillId="3" borderId="2" xfId="0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15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/>
    </xf>
    <xf numFmtId="0" fontId="13" fillId="0" borderId="7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view="pageBreakPreview" zoomScale="75" zoomScaleNormal="82" zoomScaleSheetLayoutView="75" workbookViewId="0">
      <selection sqref="A1:R1"/>
    </sheetView>
  </sheetViews>
  <sheetFormatPr defaultColWidth="9.140625" defaultRowHeight="15" x14ac:dyDescent="0.25"/>
  <cols>
    <col min="1" max="1" width="9.140625" style="21"/>
    <col min="2" max="2" width="37.140625" style="21" customWidth="1"/>
    <col min="3" max="3" width="11.28515625" style="28" customWidth="1"/>
    <col min="4" max="4" width="9.140625" style="21" customWidth="1"/>
    <col min="5" max="5" width="10.42578125" style="21" customWidth="1"/>
    <col min="6" max="6" width="10.85546875" style="56" customWidth="1"/>
    <col min="7" max="7" width="9.140625" style="21"/>
    <col min="8" max="8" width="13.5703125" style="28" customWidth="1"/>
    <col min="9" max="10" width="9.140625" style="21"/>
    <col min="11" max="11" width="11.28515625" style="56" customWidth="1"/>
    <col min="12" max="12" width="9.140625" style="21"/>
    <col min="13" max="13" width="11" style="74" customWidth="1"/>
    <col min="14" max="14" width="9.140625" style="7"/>
    <col min="15" max="15" width="10.7109375" style="7" bestFit="1" customWidth="1"/>
    <col min="16" max="16" width="11.7109375" style="40" customWidth="1"/>
    <col min="17" max="17" width="12.28515625" style="7" customWidth="1"/>
    <col min="18" max="18" width="41.5703125" style="32" customWidth="1"/>
    <col min="19" max="19" width="10.42578125" style="7" hidden="1" customWidth="1"/>
    <col min="20" max="20" width="12.5703125" style="7" hidden="1" customWidth="1"/>
    <col min="21" max="21" width="13.5703125" style="7" hidden="1" customWidth="1"/>
    <col min="22" max="22" width="9.7109375" style="1" hidden="1" customWidth="1"/>
    <col min="23" max="25" width="9.140625" style="1" hidden="1" customWidth="1"/>
    <col min="26" max="27" width="0" style="1" hidden="1" customWidth="1"/>
    <col min="28" max="16384" width="9.140625" style="1"/>
  </cols>
  <sheetData>
    <row r="1" spans="1:23" ht="48" customHeight="1" x14ac:dyDescent="0.25">
      <c r="A1" s="80" t="s">
        <v>52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23" x14ac:dyDescent="0.25">
      <c r="A2" s="82" t="s">
        <v>0</v>
      </c>
      <c r="B2" s="84" t="s">
        <v>1</v>
      </c>
      <c r="C2" s="86" t="s">
        <v>2</v>
      </c>
      <c r="D2" s="87"/>
      <c r="E2" s="87"/>
      <c r="F2" s="87"/>
      <c r="G2" s="88"/>
      <c r="H2" s="86" t="s">
        <v>3</v>
      </c>
      <c r="I2" s="89"/>
      <c r="J2" s="89"/>
      <c r="K2" s="89"/>
      <c r="L2" s="90"/>
      <c r="M2" s="91" t="s">
        <v>4</v>
      </c>
      <c r="N2" s="92"/>
      <c r="O2" s="92"/>
      <c r="P2" s="92"/>
      <c r="Q2" s="93"/>
      <c r="R2" s="94" t="s">
        <v>5</v>
      </c>
    </row>
    <row r="3" spans="1:23" s="7" customFormat="1" ht="59.25" x14ac:dyDescent="0.25">
      <c r="A3" s="83"/>
      <c r="B3" s="85"/>
      <c r="C3" s="68" t="s">
        <v>6</v>
      </c>
      <c r="D3" s="9" t="s">
        <v>7</v>
      </c>
      <c r="E3" s="9" t="s">
        <v>14</v>
      </c>
      <c r="F3" s="9" t="s">
        <v>15</v>
      </c>
      <c r="G3" s="9" t="s">
        <v>16</v>
      </c>
      <c r="H3" s="64" t="s">
        <v>6</v>
      </c>
      <c r="I3" s="9" t="s">
        <v>7</v>
      </c>
      <c r="J3" s="9" t="s">
        <v>14</v>
      </c>
      <c r="K3" s="9" t="s">
        <v>15</v>
      </c>
      <c r="L3" s="9" t="s">
        <v>16</v>
      </c>
      <c r="M3" s="70" t="s">
        <v>6</v>
      </c>
      <c r="N3" s="2" t="s">
        <v>7</v>
      </c>
      <c r="O3" s="2" t="s">
        <v>14</v>
      </c>
      <c r="P3" s="2" t="s">
        <v>15</v>
      </c>
      <c r="Q3" s="2" t="s">
        <v>16</v>
      </c>
      <c r="R3" s="95"/>
      <c r="S3" s="33" t="s">
        <v>28</v>
      </c>
      <c r="T3" s="33" t="s">
        <v>29</v>
      </c>
      <c r="U3" s="33" t="s">
        <v>30</v>
      </c>
    </row>
    <row r="4" spans="1:23" s="7" customFormat="1" x14ac:dyDescent="0.25">
      <c r="A4" s="10">
        <v>1</v>
      </c>
      <c r="B4" s="10">
        <v>2</v>
      </c>
      <c r="C4" s="65">
        <v>3</v>
      </c>
      <c r="D4" s="10">
        <v>4</v>
      </c>
      <c r="E4" s="10">
        <v>5</v>
      </c>
      <c r="F4" s="10">
        <v>6</v>
      </c>
      <c r="G4" s="10">
        <v>7</v>
      </c>
      <c r="H4" s="65">
        <v>8</v>
      </c>
      <c r="I4" s="10">
        <v>9</v>
      </c>
      <c r="J4" s="10">
        <v>10</v>
      </c>
      <c r="K4" s="10">
        <v>11</v>
      </c>
      <c r="L4" s="10">
        <v>12</v>
      </c>
      <c r="M4" s="71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</row>
    <row r="5" spans="1:23" s="61" customFormat="1" ht="24.75" customHeight="1" x14ac:dyDescent="0.25">
      <c r="A5" s="62" t="s">
        <v>17</v>
      </c>
      <c r="B5" s="96" t="s">
        <v>31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8"/>
      <c r="R5" s="60"/>
    </row>
    <row r="6" spans="1:23" s="7" customFormat="1" ht="60" x14ac:dyDescent="0.25">
      <c r="A6" s="12" t="s">
        <v>33</v>
      </c>
      <c r="B6" s="11" t="s">
        <v>32</v>
      </c>
      <c r="C6" s="5">
        <f t="shared" ref="C6:C12" si="0">D6+E6+F6+G6</f>
        <v>930.1</v>
      </c>
      <c r="D6" s="4">
        <v>0</v>
      </c>
      <c r="E6" s="4">
        <v>0</v>
      </c>
      <c r="F6" s="4">
        <v>930.1</v>
      </c>
      <c r="G6" s="4">
        <v>0</v>
      </c>
      <c r="H6" s="5">
        <f>I6+J6+K6+L6</f>
        <v>930.1</v>
      </c>
      <c r="I6" s="4">
        <f t="shared" ref="I6:I9" si="1">D6</f>
        <v>0</v>
      </c>
      <c r="J6" s="4">
        <f>E6</f>
        <v>0</v>
      </c>
      <c r="K6" s="4">
        <f>F6</f>
        <v>930.1</v>
      </c>
      <c r="L6" s="4">
        <f>G6</f>
        <v>0</v>
      </c>
      <c r="M6" s="5">
        <f t="shared" ref="M6:M12" si="2">N6+O6+P6+Q6</f>
        <v>444.4</v>
      </c>
      <c r="N6" s="4">
        <v>0</v>
      </c>
      <c r="O6" s="4">
        <v>0</v>
      </c>
      <c r="P6" s="4">
        <v>444.4</v>
      </c>
      <c r="Q6" s="4">
        <v>0</v>
      </c>
      <c r="R6" s="41"/>
      <c r="S6" s="7">
        <f>P6/K6*100</f>
        <v>47.779808622728737</v>
      </c>
      <c r="T6" s="7" t="e">
        <f>O6/J6*100</f>
        <v>#DIV/0!</v>
      </c>
      <c r="U6" s="7" t="e">
        <f>Q6/G6*100</f>
        <v>#DIV/0!</v>
      </c>
    </row>
    <row r="7" spans="1:23" s="7" customFormat="1" ht="77.25" customHeight="1" x14ac:dyDescent="0.25">
      <c r="A7" s="12" t="s">
        <v>34</v>
      </c>
      <c r="B7" s="11" t="s">
        <v>37</v>
      </c>
      <c r="C7" s="5">
        <f t="shared" si="0"/>
        <v>359.4</v>
      </c>
      <c r="D7" s="4">
        <v>0</v>
      </c>
      <c r="E7" s="4">
        <v>0</v>
      </c>
      <c r="F7" s="4">
        <v>359.4</v>
      </c>
      <c r="G7" s="4">
        <v>0</v>
      </c>
      <c r="H7" s="5">
        <f>I7+J7+K7+L7</f>
        <v>359.4</v>
      </c>
      <c r="I7" s="4">
        <f t="shared" ref="I7:I8" si="3">D7</f>
        <v>0</v>
      </c>
      <c r="J7" s="4">
        <f t="shared" ref="J7:J8" si="4">E7</f>
        <v>0</v>
      </c>
      <c r="K7" s="4">
        <f t="shared" ref="K7:K12" si="5">F7</f>
        <v>359.4</v>
      </c>
      <c r="L7" s="4">
        <f>G7</f>
        <v>0</v>
      </c>
      <c r="M7" s="5">
        <f t="shared" si="2"/>
        <v>29.1</v>
      </c>
      <c r="N7" s="4">
        <v>0</v>
      </c>
      <c r="O7" s="4">
        <v>0</v>
      </c>
      <c r="P7" s="4">
        <v>29.1</v>
      </c>
      <c r="Q7" s="4">
        <v>0</v>
      </c>
      <c r="R7" s="42"/>
      <c r="S7" s="7">
        <f t="shared" ref="S7:S11" si="6">P7/K7*100</f>
        <v>8.0968280467445748</v>
      </c>
      <c r="T7" s="7" t="e">
        <f t="shared" ref="T7" si="7">O7/J7*100</f>
        <v>#DIV/0!</v>
      </c>
      <c r="U7" s="7" t="e">
        <f t="shared" ref="U7:U11" si="8">Q7/G7*100</f>
        <v>#DIV/0!</v>
      </c>
    </row>
    <row r="8" spans="1:23" s="7" customFormat="1" ht="64.5" customHeight="1" x14ac:dyDescent="0.25">
      <c r="A8" s="12" t="s">
        <v>36</v>
      </c>
      <c r="B8" s="11" t="s">
        <v>35</v>
      </c>
      <c r="C8" s="5">
        <f t="shared" si="0"/>
        <v>1249.9000000000001</v>
      </c>
      <c r="D8" s="4">
        <v>0</v>
      </c>
      <c r="E8" s="4">
        <v>0</v>
      </c>
      <c r="F8" s="4">
        <v>1249.9000000000001</v>
      </c>
      <c r="G8" s="4">
        <v>0</v>
      </c>
      <c r="H8" s="5">
        <f>C8</f>
        <v>1249.9000000000001</v>
      </c>
      <c r="I8" s="4">
        <f t="shared" si="3"/>
        <v>0</v>
      </c>
      <c r="J8" s="4">
        <f t="shared" si="4"/>
        <v>0</v>
      </c>
      <c r="K8" s="4">
        <f t="shared" si="5"/>
        <v>1249.9000000000001</v>
      </c>
      <c r="L8" s="4">
        <f>G8</f>
        <v>0</v>
      </c>
      <c r="M8" s="5">
        <f t="shared" si="2"/>
        <v>496.459</v>
      </c>
      <c r="N8" s="4">
        <v>0</v>
      </c>
      <c r="O8" s="4">
        <v>0</v>
      </c>
      <c r="P8" s="4">
        <v>496.459</v>
      </c>
      <c r="Q8" s="4">
        <v>0</v>
      </c>
      <c r="R8" s="42"/>
      <c r="S8" s="7">
        <f t="shared" si="6"/>
        <v>39.719897591807339</v>
      </c>
      <c r="T8" s="7" t="e">
        <f>O8/J8*100</f>
        <v>#DIV/0!</v>
      </c>
      <c r="U8" s="7" t="e">
        <f t="shared" si="8"/>
        <v>#DIV/0!</v>
      </c>
    </row>
    <row r="9" spans="1:23" s="7" customFormat="1" ht="130.5" customHeight="1" x14ac:dyDescent="0.25">
      <c r="A9" s="12" t="s">
        <v>38</v>
      </c>
      <c r="B9" s="11" t="s">
        <v>39</v>
      </c>
      <c r="C9" s="5">
        <f>D9+E9+F9+G9</f>
        <v>21162.7</v>
      </c>
      <c r="D9" s="4">
        <v>0</v>
      </c>
      <c r="E9" s="4">
        <v>100</v>
      </c>
      <c r="F9" s="4">
        <v>20302.3</v>
      </c>
      <c r="G9" s="4">
        <v>760.4</v>
      </c>
      <c r="H9" s="5">
        <f>I9+J9+K9+L9</f>
        <v>20402.3</v>
      </c>
      <c r="I9" s="4">
        <f t="shared" si="1"/>
        <v>0</v>
      </c>
      <c r="J9" s="4">
        <v>100</v>
      </c>
      <c r="K9" s="4">
        <v>20302.3</v>
      </c>
      <c r="L9" s="4">
        <v>0</v>
      </c>
      <c r="M9" s="5">
        <f>N9+O9+P9+Q9</f>
        <v>10153.143999999998</v>
      </c>
      <c r="N9" s="4">
        <v>0</v>
      </c>
      <c r="O9" s="4">
        <v>45</v>
      </c>
      <c r="P9" s="4">
        <f>10052.3+55.844</f>
        <v>10108.143999999998</v>
      </c>
      <c r="Q9" s="43">
        <v>0</v>
      </c>
      <c r="R9" s="42"/>
      <c r="S9" s="7">
        <f>P9/K9*100</f>
        <v>49.788171783492501</v>
      </c>
      <c r="T9" s="7">
        <f>O9/J9*100</f>
        <v>45</v>
      </c>
      <c r="U9" s="7">
        <f>Q9/G9*100</f>
        <v>0</v>
      </c>
      <c r="V9" s="7">
        <f>M9/C9</f>
        <v>0.47976600339276171</v>
      </c>
      <c r="W9" s="8"/>
    </row>
    <row r="10" spans="1:23" s="7" customFormat="1" ht="81.75" customHeight="1" x14ac:dyDescent="0.25">
      <c r="A10" s="13" t="s">
        <v>41</v>
      </c>
      <c r="B10" s="11" t="s">
        <v>40</v>
      </c>
      <c r="C10" s="5">
        <f t="shared" si="0"/>
        <v>2628</v>
      </c>
      <c r="D10" s="4">
        <v>0</v>
      </c>
      <c r="E10" s="4">
        <v>0</v>
      </c>
      <c r="F10" s="4">
        <v>2628</v>
      </c>
      <c r="G10" s="4">
        <v>0</v>
      </c>
      <c r="H10" s="5">
        <f>I10+J10+K10+L10</f>
        <v>4789.1000000000004</v>
      </c>
      <c r="I10" s="4">
        <v>0</v>
      </c>
      <c r="J10" s="4">
        <v>0</v>
      </c>
      <c r="K10" s="4">
        <v>4789.1000000000004</v>
      </c>
      <c r="L10" s="4">
        <v>0</v>
      </c>
      <c r="M10" s="5">
        <f>N10+O10+P10+Q10</f>
        <v>295.8</v>
      </c>
      <c r="N10" s="4">
        <v>0</v>
      </c>
      <c r="O10" s="4">
        <v>0</v>
      </c>
      <c r="P10" s="4">
        <v>295.8</v>
      </c>
      <c r="Q10" s="4">
        <v>0</v>
      </c>
      <c r="R10" s="23"/>
      <c r="S10" s="7">
        <f t="shared" si="6"/>
        <v>6.17652586080892</v>
      </c>
      <c r="T10" s="7" t="e">
        <f>O10/J10*100</f>
        <v>#DIV/0!</v>
      </c>
      <c r="U10" s="7" t="e">
        <f t="shared" si="8"/>
        <v>#DIV/0!</v>
      </c>
    </row>
    <row r="11" spans="1:23" s="7" customFormat="1" ht="46.5" customHeight="1" x14ac:dyDescent="0.25">
      <c r="A11" s="13" t="s">
        <v>44</v>
      </c>
      <c r="B11" s="11" t="s">
        <v>42</v>
      </c>
      <c r="C11" s="5">
        <f t="shared" si="0"/>
        <v>0</v>
      </c>
      <c r="D11" s="4">
        <v>0</v>
      </c>
      <c r="E11" s="4">
        <v>0</v>
      </c>
      <c r="F11" s="4">
        <v>0</v>
      </c>
      <c r="G11" s="4">
        <v>0</v>
      </c>
      <c r="H11" s="5">
        <f>I11+J11+K11+L11</f>
        <v>391094.19999999995</v>
      </c>
      <c r="I11" s="4">
        <v>0</v>
      </c>
      <c r="J11" s="4">
        <v>0</v>
      </c>
      <c r="K11" s="4">
        <f>501.6+390592.6</f>
        <v>391094.19999999995</v>
      </c>
      <c r="L11" s="4">
        <v>0</v>
      </c>
      <c r="M11" s="5">
        <f t="shared" si="2"/>
        <v>0</v>
      </c>
      <c r="N11" s="4">
        <v>0</v>
      </c>
      <c r="O11" s="4">
        <v>0</v>
      </c>
      <c r="P11" s="4">
        <v>0</v>
      </c>
      <c r="Q11" s="4">
        <v>0</v>
      </c>
      <c r="R11" s="23"/>
      <c r="S11" s="7">
        <f t="shared" si="6"/>
        <v>0</v>
      </c>
      <c r="T11" s="7" t="e">
        <f t="shared" ref="T11" si="9">O11/J11*100</f>
        <v>#DIV/0!</v>
      </c>
      <c r="U11" s="7" t="e">
        <f t="shared" si="8"/>
        <v>#DIV/0!</v>
      </c>
    </row>
    <row r="12" spans="1:23" s="7" customFormat="1" ht="60" customHeight="1" x14ac:dyDescent="0.25">
      <c r="A12" s="13" t="s">
        <v>45</v>
      </c>
      <c r="B12" s="11" t="s">
        <v>43</v>
      </c>
      <c r="C12" s="5">
        <f t="shared" si="0"/>
        <v>0</v>
      </c>
      <c r="D12" s="4">
        <v>0</v>
      </c>
      <c r="E12" s="4">
        <v>0</v>
      </c>
      <c r="F12" s="4">
        <v>0</v>
      </c>
      <c r="G12" s="4">
        <v>0</v>
      </c>
      <c r="H12" s="5">
        <v>0</v>
      </c>
      <c r="I12" s="4">
        <v>0</v>
      </c>
      <c r="J12" s="4">
        <v>0</v>
      </c>
      <c r="K12" s="4">
        <f t="shared" si="5"/>
        <v>0</v>
      </c>
      <c r="L12" s="4">
        <v>0</v>
      </c>
      <c r="M12" s="5">
        <f t="shared" si="2"/>
        <v>0</v>
      </c>
      <c r="N12" s="4">
        <v>0</v>
      </c>
      <c r="O12" s="4">
        <v>0</v>
      </c>
      <c r="P12" s="4">
        <v>0</v>
      </c>
      <c r="Q12" s="4">
        <v>0</v>
      </c>
      <c r="R12" s="23"/>
      <c r="T12" s="7" t="e">
        <f>O12/J12*100</f>
        <v>#DIV/0!</v>
      </c>
      <c r="U12" s="7" t="e">
        <f>Q12/G12*100</f>
        <v>#DIV/0!</v>
      </c>
    </row>
    <row r="13" spans="1:23" ht="19.5" customHeight="1" x14ac:dyDescent="0.25">
      <c r="A13" s="46"/>
      <c r="B13" s="47" t="s">
        <v>8</v>
      </c>
      <c r="C13" s="45">
        <f>SUM(C5:C12)</f>
        <v>26330.100000000002</v>
      </c>
      <c r="D13" s="5">
        <f t="shared" ref="D13:O13" si="10">SUM(D5:D12)</f>
        <v>0</v>
      </c>
      <c r="E13" s="5">
        <f>SUM(E5:E12)</f>
        <v>100</v>
      </c>
      <c r="F13" s="54">
        <f t="shared" si="10"/>
        <v>25469.7</v>
      </c>
      <c r="G13" s="5">
        <f>SUM(G5:G12)</f>
        <v>760.4</v>
      </c>
      <c r="H13" s="45">
        <f>SUM(H5:H12)</f>
        <v>418824.99999999994</v>
      </c>
      <c r="I13" s="5">
        <f t="shared" si="10"/>
        <v>0</v>
      </c>
      <c r="J13" s="5">
        <f t="shared" si="10"/>
        <v>100</v>
      </c>
      <c r="K13" s="54">
        <f>SUM(K5:K12)</f>
        <v>418724.99999999994</v>
      </c>
      <c r="L13" s="45">
        <f t="shared" si="10"/>
        <v>0</v>
      </c>
      <c r="M13" s="45">
        <f>SUM(M5:M12)</f>
        <v>11418.902999999998</v>
      </c>
      <c r="N13" s="45">
        <f t="shared" si="10"/>
        <v>0</v>
      </c>
      <c r="O13" s="5">
        <f t="shared" si="10"/>
        <v>45</v>
      </c>
      <c r="P13" s="54">
        <f>SUM(P5:P12)</f>
        <v>11373.902999999998</v>
      </c>
      <c r="Q13" s="45">
        <f>SUM(Q5:Q12)</f>
        <v>0</v>
      </c>
      <c r="R13" s="48"/>
      <c r="S13" s="7">
        <f>P13/K13*100</f>
        <v>2.7163181085437937</v>
      </c>
      <c r="T13" s="7">
        <f>O13/J13*100</f>
        <v>45</v>
      </c>
      <c r="U13" s="7">
        <f>Q13/G13*100</f>
        <v>0</v>
      </c>
    </row>
    <row r="14" spans="1:23" ht="30" customHeight="1" x14ac:dyDescent="0.25">
      <c r="A14" s="62" t="s">
        <v>24</v>
      </c>
      <c r="B14" s="96" t="s">
        <v>25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8"/>
      <c r="R14" s="22"/>
      <c r="S14" s="34">
        <f>M13/H13*100</f>
        <v>2.7264138960186237</v>
      </c>
    </row>
    <row r="15" spans="1:23" s="7" customFormat="1" ht="63" customHeight="1" x14ac:dyDescent="0.25">
      <c r="A15" s="13" t="s">
        <v>46</v>
      </c>
      <c r="B15" s="11" t="s">
        <v>51</v>
      </c>
      <c r="C15" s="5">
        <f>F15+G15+E15</f>
        <v>210.4</v>
      </c>
      <c r="D15" s="4">
        <v>0</v>
      </c>
      <c r="E15" s="4">
        <v>0</v>
      </c>
      <c r="F15" s="4">
        <v>210.4</v>
      </c>
      <c r="G15" s="4">
        <v>0</v>
      </c>
      <c r="H15" s="5">
        <f>K15+L15+J15</f>
        <v>210.4</v>
      </c>
      <c r="I15" s="4">
        <v>0</v>
      </c>
      <c r="J15" s="4">
        <v>0</v>
      </c>
      <c r="K15" s="4">
        <f>F15</f>
        <v>210.4</v>
      </c>
      <c r="L15" s="4">
        <v>0</v>
      </c>
      <c r="M15" s="5">
        <f>P15+Q15+O15</f>
        <v>78.7</v>
      </c>
      <c r="N15" s="4">
        <v>0</v>
      </c>
      <c r="O15" s="4">
        <v>0</v>
      </c>
      <c r="P15" s="4">
        <v>78.7</v>
      </c>
      <c r="Q15" s="4">
        <v>0</v>
      </c>
      <c r="R15" s="24"/>
      <c r="S15" s="7">
        <f t="shared" ref="S15:S20" si="11">P15/K15*100</f>
        <v>37.404942965779469</v>
      </c>
      <c r="T15" s="7" t="e">
        <f t="shared" ref="T15:T22" si="12">O15/J15*100</f>
        <v>#DIV/0!</v>
      </c>
      <c r="U15" s="7" t="e">
        <f>Q15/L15*100</f>
        <v>#DIV/0!</v>
      </c>
    </row>
    <row r="16" spans="1:23" s="7" customFormat="1" ht="62.25" customHeight="1" x14ac:dyDescent="0.25">
      <c r="A16" s="16" t="s">
        <v>47</v>
      </c>
      <c r="B16" s="52" t="s">
        <v>18</v>
      </c>
      <c r="C16" s="58">
        <f>F16+G16</f>
        <v>2914.6</v>
      </c>
      <c r="D16" s="6">
        <v>0</v>
      </c>
      <c r="E16" s="6">
        <v>0</v>
      </c>
      <c r="F16" s="6">
        <v>2914.6</v>
      </c>
      <c r="G16" s="6">
        <v>0</v>
      </c>
      <c r="H16" s="58">
        <f>I16+J16+K16+L16</f>
        <v>2914.6</v>
      </c>
      <c r="I16" s="6">
        <v>0</v>
      </c>
      <c r="J16" s="6">
        <v>0</v>
      </c>
      <c r="K16" s="4">
        <f t="shared" ref="K16:K19" si="13">F16</f>
        <v>2914.6</v>
      </c>
      <c r="L16" s="6">
        <v>0</v>
      </c>
      <c r="M16" s="58">
        <f>N16+O16+P16++Q16</f>
        <v>1884.4</v>
      </c>
      <c r="N16" s="6">
        <v>0</v>
      </c>
      <c r="O16" s="6">
        <v>0</v>
      </c>
      <c r="P16" s="6">
        <v>1884.4</v>
      </c>
      <c r="Q16" s="6">
        <v>0</v>
      </c>
      <c r="R16" s="24"/>
      <c r="S16" s="7">
        <f t="shared" si="11"/>
        <v>64.653811843820776</v>
      </c>
      <c r="T16" s="7" t="e">
        <f t="shared" si="12"/>
        <v>#DIV/0!</v>
      </c>
      <c r="U16" s="7" t="e">
        <f>Q16/L16*100</f>
        <v>#DIV/0!</v>
      </c>
    </row>
    <row r="17" spans="1:26" s="7" customFormat="1" ht="124.5" customHeight="1" x14ac:dyDescent="0.25">
      <c r="A17" s="16" t="s">
        <v>48</v>
      </c>
      <c r="B17" s="52" t="s">
        <v>19</v>
      </c>
      <c r="C17" s="5">
        <f>F17+G17+E17</f>
        <v>71028.5</v>
      </c>
      <c r="D17" s="4">
        <v>475.9</v>
      </c>
      <c r="E17" s="4">
        <v>1010.4</v>
      </c>
      <c r="F17" s="4">
        <v>68918.100000000006</v>
      </c>
      <c r="G17" s="4">
        <v>1100</v>
      </c>
      <c r="H17" s="5">
        <f>I17+J17+K17+L17</f>
        <v>70855.3</v>
      </c>
      <c r="I17" s="4">
        <v>475.9</v>
      </c>
      <c r="J17" s="4">
        <v>2159.9</v>
      </c>
      <c r="K17" s="4">
        <v>68219.5</v>
      </c>
      <c r="L17" s="4">
        <v>0</v>
      </c>
      <c r="M17" s="5">
        <f>O17+P17+Q17</f>
        <v>52659.666649999999</v>
      </c>
      <c r="N17" s="4">
        <v>0</v>
      </c>
      <c r="O17" s="4">
        <v>1049.51965</v>
      </c>
      <c r="P17" s="4">
        <f>37850.75+120.25+1457.147+74.4+12107.6</f>
        <v>51610.146999999997</v>
      </c>
      <c r="Q17" s="4">
        <v>0</v>
      </c>
      <c r="R17" s="24"/>
      <c r="S17" s="7">
        <f>P17/K17*100</f>
        <v>75.653071335908351</v>
      </c>
      <c r="T17" s="7">
        <f>O17/J17*100</f>
        <v>48.591122274179355</v>
      </c>
      <c r="U17" s="7">
        <f>Q17/G17*100</f>
        <v>0</v>
      </c>
      <c r="W17" s="7">
        <f>M17/H17*100</f>
        <v>74.320010853104847</v>
      </c>
    </row>
    <row r="18" spans="1:26" s="7" customFormat="1" ht="79.5" customHeight="1" x14ac:dyDescent="0.25">
      <c r="A18" s="16" t="s">
        <v>20</v>
      </c>
      <c r="B18" s="52" t="s">
        <v>21</v>
      </c>
      <c r="C18" s="5">
        <f>F18+G18+E18</f>
        <v>4109.2</v>
      </c>
      <c r="D18" s="4">
        <v>0</v>
      </c>
      <c r="E18" s="4">
        <v>0</v>
      </c>
      <c r="F18" s="4">
        <v>4109.2</v>
      </c>
      <c r="G18" s="4">
        <v>0</v>
      </c>
      <c r="H18" s="5">
        <f>K18+L18+J18</f>
        <v>23504.799999999999</v>
      </c>
      <c r="I18" s="4">
        <f>0</f>
        <v>0</v>
      </c>
      <c r="J18" s="4">
        <v>0</v>
      </c>
      <c r="K18" s="4">
        <f>11118.2+12303+83.6</f>
        <v>23504.799999999999</v>
      </c>
      <c r="L18" s="4">
        <v>0</v>
      </c>
      <c r="M18" s="5">
        <f>O18+P18</f>
        <v>1529.5</v>
      </c>
      <c r="N18" s="4">
        <v>0</v>
      </c>
      <c r="O18" s="4">
        <v>0</v>
      </c>
      <c r="P18" s="4">
        <v>1529.5</v>
      </c>
      <c r="Q18" s="4">
        <v>0</v>
      </c>
      <c r="R18" s="24"/>
      <c r="S18" s="7">
        <f t="shared" si="11"/>
        <v>6.5071815118614067</v>
      </c>
      <c r="T18" s="7" t="e">
        <f t="shared" si="12"/>
        <v>#DIV/0!</v>
      </c>
      <c r="U18" s="7" t="e">
        <f t="shared" ref="U18:U20" si="14">Q18/G18*100</f>
        <v>#DIV/0!</v>
      </c>
      <c r="Z18" s="8">
        <f>P17+O17</f>
        <v>52659.666649999999</v>
      </c>
    </row>
    <row r="19" spans="1:26" s="7" customFormat="1" ht="144" customHeight="1" x14ac:dyDescent="0.25">
      <c r="A19" s="16" t="s">
        <v>22</v>
      </c>
      <c r="B19" s="52" t="s">
        <v>23</v>
      </c>
      <c r="C19" s="5">
        <f>F19+G19+E19</f>
        <v>753.90000000000009</v>
      </c>
      <c r="D19" s="4">
        <v>0</v>
      </c>
      <c r="E19" s="4">
        <v>716.2</v>
      </c>
      <c r="F19" s="4">
        <v>37.700000000000003</v>
      </c>
      <c r="G19" s="4">
        <v>0</v>
      </c>
      <c r="H19" s="5">
        <f>K19+L19+J19</f>
        <v>753.90000000000009</v>
      </c>
      <c r="I19" s="4">
        <f>0</f>
        <v>0</v>
      </c>
      <c r="J19" s="4">
        <v>716.2</v>
      </c>
      <c r="K19" s="4">
        <f t="shared" si="13"/>
        <v>37.700000000000003</v>
      </c>
      <c r="L19" s="4">
        <v>0</v>
      </c>
      <c r="M19" s="5">
        <f>O19+P19</f>
        <v>409.108</v>
      </c>
      <c r="N19" s="4">
        <v>0</v>
      </c>
      <c r="O19" s="4">
        <v>401.108</v>
      </c>
      <c r="P19" s="4">
        <v>8</v>
      </c>
      <c r="Q19" s="4">
        <v>0</v>
      </c>
      <c r="R19" s="24"/>
      <c r="S19" s="7">
        <f t="shared" si="11"/>
        <v>21.220159151193631</v>
      </c>
      <c r="T19" s="7">
        <f t="shared" si="12"/>
        <v>56.005026528902533</v>
      </c>
      <c r="U19" s="7" t="e">
        <f t="shared" si="14"/>
        <v>#DIV/0!</v>
      </c>
      <c r="Z19" s="8">
        <f>K17+J17+I17</f>
        <v>70855.299999999988</v>
      </c>
    </row>
    <row r="20" spans="1:26" ht="46.5" hidden="1" customHeight="1" x14ac:dyDescent="0.25">
      <c r="A20" s="13" t="s">
        <v>26</v>
      </c>
      <c r="B20" s="11" t="s">
        <v>27</v>
      </c>
      <c r="C20" s="5">
        <f t="shared" ref="C20" si="15">D20+E20+F20+G20</f>
        <v>0</v>
      </c>
      <c r="D20" s="4">
        <v>0</v>
      </c>
      <c r="E20" s="4">
        <v>0</v>
      </c>
      <c r="F20" s="53">
        <v>0</v>
      </c>
      <c r="G20" s="4">
        <v>0</v>
      </c>
      <c r="H20" s="5">
        <f>I20+J20+K20+L20</f>
        <v>0</v>
      </c>
      <c r="I20" s="4">
        <v>0</v>
      </c>
      <c r="J20" s="4">
        <v>0</v>
      </c>
      <c r="K20" s="53">
        <v>0</v>
      </c>
      <c r="L20" s="4">
        <v>0</v>
      </c>
      <c r="M20" s="5">
        <f t="shared" ref="M20" si="16">N20+O20+P20+Q20</f>
        <v>0</v>
      </c>
      <c r="N20" s="4">
        <v>0</v>
      </c>
      <c r="O20" s="4">
        <v>0</v>
      </c>
      <c r="P20" s="76">
        <v>0</v>
      </c>
      <c r="Q20" s="4">
        <v>0</v>
      </c>
      <c r="R20" s="23"/>
      <c r="S20" s="7" t="e">
        <f t="shared" si="11"/>
        <v>#DIV/0!</v>
      </c>
      <c r="T20" s="7" t="e">
        <f t="shared" si="12"/>
        <v>#DIV/0!</v>
      </c>
      <c r="U20" s="7" t="e">
        <f t="shared" si="14"/>
        <v>#DIV/0!</v>
      </c>
    </row>
    <row r="21" spans="1:26" x14ac:dyDescent="0.25">
      <c r="A21" s="49"/>
      <c r="B21" s="50" t="s">
        <v>9</v>
      </c>
      <c r="C21" s="44">
        <f t="shared" ref="C21:P21" si="17">SUM(C15:C20)</f>
        <v>79016.599999999991</v>
      </c>
      <c r="D21" s="58">
        <f t="shared" si="17"/>
        <v>475.9</v>
      </c>
      <c r="E21" s="58">
        <f t="shared" si="17"/>
        <v>1726.6</v>
      </c>
      <c r="F21" s="63">
        <f>SUM(F15:F20)</f>
        <v>76190</v>
      </c>
      <c r="G21" s="58">
        <f t="shared" si="17"/>
        <v>1100</v>
      </c>
      <c r="H21" s="44">
        <f t="shared" si="17"/>
        <v>98239</v>
      </c>
      <c r="I21" s="58">
        <f t="shared" si="17"/>
        <v>475.9</v>
      </c>
      <c r="J21" s="58">
        <f t="shared" si="17"/>
        <v>2876.1000000000004</v>
      </c>
      <c r="K21" s="55">
        <f t="shared" si="17"/>
        <v>94887</v>
      </c>
      <c r="L21" s="44">
        <f t="shared" si="17"/>
        <v>0</v>
      </c>
      <c r="M21" s="44">
        <f t="shared" si="17"/>
        <v>56561.374649999998</v>
      </c>
      <c r="N21" s="44">
        <f t="shared" si="17"/>
        <v>0</v>
      </c>
      <c r="O21" s="58">
        <f>SUM(O15:O20)</f>
        <v>1450.6276499999999</v>
      </c>
      <c r="P21" s="77">
        <f t="shared" si="17"/>
        <v>55110.746999999996</v>
      </c>
      <c r="Q21" s="44">
        <f>SUM(Q16:Q20)</f>
        <v>0</v>
      </c>
      <c r="R21" s="51"/>
      <c r="S21" s="25">
        <f>P21/K21*100</f>
        <v>58.080397736254696</v>
      </c>
      <c r="T21" s="7">
        <f t="shared" si="12"/>
        <v>50.43731615729633</v>
      </c>
      <c r="U21" s="7">
        <f>Q21/G21*100</f>
        <v>0</v>
      </c>
      <c r="V21" s="38">
        <f>M21/H21*100</f>
        <v>57.575275247101452</v>
      </c>
    </row>
    <row r="22" spans="1:26" s="7" customFormat="1" ht="24" customHeight="1" x14ac:dyDescent="0.25">
      <c r="A22" s="14"/>
      <c r="B22" s="15" t="s">
        <v>10</v>
      </c>
      <c r="C22" s="5">
        <f>D22+E22+F22+G22</f>
        <v>105822.59999999999</v>
      </c>
      <c r="D22" s="5">
        <f t="shared" ref="D22:I22" si="18">D21+D13</f>
        <v>475.9</v>
      </c>
      <c r="E22" s="5">
        <f t="shared" si="18"/>
        <v>1826.6</v>
      </c>
      <c r="F22" s="5">
        <f t="shared" si="18"/>
        <v>101659.7</v>
      </c>
      <c r="G22" s="5">
        <f t="shared" si="18"/>
        <v>1860.4</v>
      </c>
      <c r="H22" s="5">
        <f>H21+H13</f>
        <v>517063.99999999994</v>
      </c>
      <c r="I22" s="5">
        <f t="shared" si="18"/>
        <v>475.9</v>
      </c>
      <c r="J22" s="5">
        <f>J21+J13</f>
        <v>2976.1000000000004</v>
      </c>
      <c r="K22" s="5">
        <f>K21++K13</f>
        <v>513611.99999999994</v>
      </c>
      <c r="L22" s="5">
        <f>L21+L13</f>
        <v>0</v>
      </c>
      <c r="M22" s="57">
        <f>M21+M13</f>
        <v>67980.277650000004</v>
      </c>
      <c r="N22" s="5">
        <f t="shared" ref="N22" si="19">N21+N13</f>
        <v>0</v>
      </c>
      <c r="O22" s="5">
        <f>O21+O13</f>
        <v>1495.6276499999999</v>
      </c>
      <c r="P22" s="57">
        <f>P21+P13</f>
        <v>66484.649999999994</v>
      </c>
      <c r="Q22" s="5">
        <f>Q21+Q13</f>
        <v>0</v>
      </c>
      <c r="R22" s="23"/>
      <c r="S22" s="35">
        <f>P22/K22*100</f>
        <v>12.944528165229785</v>
      </c>
      <c r="T22" s="36">
        <f t="shared" si="12"/>
        <v>50.254616780350112</v>
      </c>
      <c r="U22" s="37">
        <f>Q22/G22*100</f>
        <v>0</v>
      </c>
    </row>
    <row r="23" spans="1:26" s="7" customFormat="1" ht="15.75" x14ac:dyDescent="0.25">
      <c r="A23" s="17"/>
      <c r="B23" s="17"/>
      <c r="C23" s="66"/>
      <c r="D23" s="18"/>
      <c r="E23" s="18"/>
      <c r="F23" s="18"/>
      <c r="G23" s="18"/>
      <c r="H23" s="66"/>
      <c r="I23" s="18"/>
      <c r="J23" s="18"/>
      <c r="K23" s="18"/>
      <c r="L23" s="18"/>
      <c r="M23" s="72"/>
      <c r="N23" s="26"/>
      <c r="O23" s="26"/>
      <c r="P23" s="26"/>
      <c r="Q23" s="26"/>
      <c r="R23" s="27"/>
    </row>
    <row r="24" spans="1:26" s="7" customFormat="1" ht="15.75" x14ac:dyDescent="0.25">
      <c r="A24" s="17"/>
      <c r="B24" s="17"/>
      <c r="C24" s="66"/>
      <c r="D24" s="18"/>
      <c r="E24" s="18"/>
      <c r="F24" s="18"/>
      <c r="G24" s="18"/>
      <c r="H24" s="66"/>
      <c r="I24" s="18"/>
      <c r="J24" s="18"/>
      <c r="K24" s="18"/>
      <c r="L24" s="18"/>
      <c r="M24" s="72"/>
      <c r="N24" s="26"/>
      <c r="O24" s="26"/>
      <c r="P24" s="26"/>
      <c r="Q24" s="26"/>
      <c r="R24" s="29"/>
      <c r="S24" s="39">
        <f>M22/H22*100</f>
        <v>13.147362347794472</v>
      </c>
      <c r="Z24" s="7">
        <f>Z18/Z19*100</f>
        <v>74.320010853104861</v>
      </c>
    </row>
    <row r="25" spans="1:26" s="7" customFormat="1" ht="15.75" x14ac:dyDescent="0.25">
      <c r="A25" s="78" t="s">
        <v>11</v>
      </c>
      <c r="B25" s="78"/>
      <c r="C25" s="69" t="s">
        <v>49</v>
      </c>
      <c r="D25" s="19"/>
      <c r="E25" s="59"/>
      <c r="F25" s="19"/>
      <c r="G25" s="17"/>
      <c r="H25" s="67"/>
      <c r="I25" s="17"/>
      <c r="J25" s="17"/>
      <c r="K25" s="17"/>
      <c r="L25" s="18"/>
      <c r="M25" s="72"/>
      <c r="N25" s="30"/>
      <c r="O25" s="26"/>
      <c r="P25" s="26"/>
      <c r="Q25" s="30"/>
      <c r="R25" s="31"/>
      <c r="T25" s="8"/>
    </row>
    <row r="26" spans="1:26" s="7" customFormat="1" ht="15.75" x14ac:dyDescent="0.25">
      <c r="A26" s="20"/>
      <c r="B26" s="20"/>
      <c r="C26" s="79" t="s">
        <v>12</v>
      </c>
      <c r="D26" s="79"/>
      <c r="E26" s="21"/>
      <c r="F26" s="21"/>
      <c r="G26" s="79" t="s">
        <v>13</v>
      </c>
      <c r="H26" s="79"/>
      <c r="I26" s="17"/>
      <c r="J26" s="17"/>
      <c r="K26" s="17"/>
      <c r="L26" s="17"/>
      <c r="M26" s="73"/>
      <c r="N26" s="30"/>
      <c r="O26" s="26"/>
      <c r="P26" s="75" t="s">
        <v>50</v>
      </c>
      <c r="Q26" s="30"/>
      <c r="R26" s="27"/>
      <c r="T26" s="8"/>
    </row>
    <row r="27" spans="1:26" s="7" customFormat="1" x14ac:dyDescent="0.25">
      <c r="A27" s="21"/>
      <c r="B27" s="21"/>
      <c r="C27" s="28"/>
      <c r="D27" s="21"/>
      <c r="E27" s="21"/>
      <c r="F27" s="21"/>
      <c r="G27" s="21"/>
      <c r="H27" s="28"/>
      <c r="I27" s="21"/>
      <c r="J27" s="28"/>
      <c r="K27" s="28"/>
      <c r="L27" s="21"/>
      <c r="M27" s="74"/>
      <c r="P27" s="8"/>
      <c r="R27" s="32"/>
    </row>
    <row r="28" spans="1:26" s="7" customFormat="1" x14ac:dyDescent="0.25">
      <c r="A28" s="21"/>
      <c r="B28" s="21"/>
      <c r="C28" s="28"/>
      <c r="D28" s="21"/>
      <c r="E28" s="21"/>
      <c r="F28" s="21"/>
      <c r="G28" s="21"/>
      <c r="H28" s="28"/>
      <c r="I28" s="21"/>
      <c r="J28" s="21"/>
      <c r="K28" s="21"/>
      <c r="L28" s="21"/>
      <c r="M28" s="74"/>
      <c r="P28" s="7" t="s">
        <v>50</v>
      </c>
      <c r="R28" s="32"/>
    </row>
    <row r="29" spans="1:26" s="7" customFormat="1" x14ac:dyDescent="0.25">
      <c r="A29" s="21"/>
      <c r="B29" s="21"/>
      <c r="C29" s="28"/>
      <c r="D29" s="21"/>
      <c r="E29" s="21"/>
      <c r="F29" s="21"/>
      <c r="G29" s="21"/>
      <c r="H29" s="28"/>
      <c r="I29" s="21"/>
      <c r="J29" s="21"/>
      <c r="K29" s="21"/>
      <c r="L29" s="21"/>
      <c r="M29" s="74"/>
      <c r="P29" s="8"/>
      <c r="R29" s="32"/>
    </row>
    <row r="30" spans="1:26" s="7" customFormat="1" x14ac:dyDescent="0.25">
      <c r="A30" s="21"/>
      <c r="B30" s="21"/>
      <c r="C30" s="28"/>
      <c r="D30" s="21"/>
      <c r="E30" s="21"/>
      <c r="F30" s="21"/>
      <c r="G30" s="21"/>
      <c r="H30" s="28"/>
      <c r="I30" s="21"/>
      <c r="J30" s="21"/>
      <c r="K30" s="21"/>
      <c r="L30" s="21"/>
      <c r="M30" s="74"/>
      <c r="R30" s="32"/>
    </row>
    <row r="31" spans="1:26" s="7" customFormat="1" x14ac:dyDescent="0.25">
      <c r="A31" s="21"/>
      <c r="B31" s="21"/>
      <c r="C31" s="28"/>
      <c r="D31" s="21"/>
      <c r="E31" s="21"/>
      <c r="F31" s="21"/>
      <c r="G31" s="21"/>
      <c r="H31" s="28"/>
      <c r="I31" s="21"/>
      <c r="J31" s="21"/>
      <c r="K31" s="21"/>
      <c r="L31" s="21"/>
      <c r="M31" s="74"/>
      <c r="R31" s="32"/>
    </row>
    <row r="32" spans="1:26" s="7" customFormat="1" x14ac:dyDescent="0.25">
      <c r="A32" s="21"/>
      <c r="B32" s="21"/>
      <c r="C32" s="28"/>
      <c r="D32" s="21"/>
      <c r="E32" s="21"/>
      <c r="F32" s="21"/>
      <c r="G32" s="21"/>
      <c r="H32" s="28"/>
      <c r="I32" s="21"/>
      <c r="J32" s="21"/>
      <c r="K32" s="21"/>
      <c r="L32" s="21"/>
      <c r="M32" s="74"/>
      <c r="R32" s="32"/>
    </row>
    <row r="33" spans="1:18" s="7" customFormat="1" x14ac:dyDescent="0.25">
      <c r="A33" s="21"/>
      <c r="B33" s="21"/>
      <c r="C33" s="28"/>
      <c r="D33" s="21"/>
      <c r="E33" s="21"/>
      <c r="F33" s="21"/>
      <c r="G33" s="21"/>
      <c r="H33" s="28"/>
      <c r="I33" s="21"/>
      <c r="J33" s="21"/>
      <c r="K33" s="21"/>
      <c r="L33" s="21"/>
      <c r="M33" s="74"/>
      <c r="R33" s="32"/>
    </row>
    <row r="34" spans="1:18" s="7" customFormat="1" x14ac:dyDescent="0.25">
      <c r="A34" s="21"/>
      <c r="B34" s="21"/>
      <c r="C34" s="28"/>
      <c r="D34" s="21"/>
      <c r="E34" s="21"/>
      <c r="F34" s="21"/>
      <c r="G34" s="21"/>
      <c r="H34" s="28"/>
      <c r="I34" s="21"/>
      <c r="J34" s="21"/>
      <c r="K34" s="21"/>
      <c r="L34" s="21"/>
      <c r="M34" s="74"/>
      <c r="R34" s="32"/>
    </row>
    <row r="35" spans="1:18" s="7" customFormat="1" x14ac:dyDescent="0.25">
      <c r="A35" s="21"/>
      <c r="B35" s="21"/>
      <c r="C35" s="28"/>
      <c r="D35" s="21"/>
      <c r="E35" s="21"/>
      <c r="F35" s="21"/>
      <c r="G35" s="21"/>
      <c r="H35" s="28"/>
      <c r="I35" s="21"/>
      <c r="J35" s="21"/>
      <c r="K35" s="21"/>
      <c r="L35" s="21"/>
      <c r="M35" s="74"/>
      <c r="R35" s="32"/>
    </row>
    <row r="36" spans="1:18" s="7" customFormat="1" x14ac:dyDescent="0.25">
      <c r="A36" s="21"/>
      <c r="B36" s="21"/>
      <c r="C36" s="28"/>
      <c r="D36" s="21"/>
      <c r="E36" s="21"/>
      <c r="F36" s="21"/>
      <c r="G36" s="21"/>
      <c r="H36" s="28"/>
      <c r="I36" s="21"/>
      <c r="J36" s="21"/>
      <c r="K36" s="21"/>
      <c r="L36" s="21"/>
      <c r="M36" s="74"/>
      <c r="P36" s="8"/>
      <c r="R36" s="32"/>
    </row>
    <row r="37" spans="1:18" s="7" customFormat="1" x14ac:dyDescent="0.25">
      <c r="A37" s="21"/>
      <c r="B37" s="21"/>
      <c r="C37" s="28"/>
      <c r="D37" s="21"/>
      <c r="E37" s="21"/>
      <c r="F37" s="21"/>
      <c r="G37" s="21"/>
      <c r="H37" s="28"/>
      <c r="I37" s="21"/>
      <c r="J37" s="21"/>
      <c r="K37" s="21"/>
      <c r="L37" s="21"/>
      <c r="M37" s="74"/>
      <c r="P37" s="8"/>
      <c r="R37" s="32"/>
    </row>
    <row r="38" spans="1:18" s="7" customFormat="1" x14ac:dyDescent="0.25">
      <c r="A38" s="21"/>
      <c r="B38" s="21"/>
      <c r="C38" s="28"/>
      <c r="D38" s="21"/>
      <c r="E38" s="21"/>
      <c r="F38" s="21"/>
      <c r="G38" s="21"/>
      <c r="H38" s="28"/>
      <c r="I38" s="21"/>
      <c r="J38" s="21"/>
      <c r="K38" s="21"/>
      <c r="L38" s="21"/>
      <c r="M38" s="74"/>
      <c r="R38" s="32"/>
    </row>
    <row r="39" spans="1:18" s="7" customFormat="1" x14ac:dyDescent="0.25">
      <c r="A39" s="21"/>
      <c r="B39" s="21"/>
      <c r="C39" s="28"/>
      <c r="D39" s="21"/>
      <c r="E39" s="21"/>
      <c r="F39" s="21"/>
      <c r="G39" s="21"/>
      <c r="H39" s="28"/>
      <c r="I39" s="21"/>
      <c r="J39" s="21"/>
      <c r="K39" s="21"/>
      <c r="L39" s="21"/>
      <c r="M39" s="74"/>
      <c r="R39" s="32"/>
    </row>
    <row r="40" spans="1:18" s="7" customFormat="1" x14ac:dyDescent="0.25">
      <c r="A40" s="21"/>
      <c r="B40" s="21"/>
      <c r="C40" s="28"/>
      <c r="D40" s="21"/>
      <c r="E40" s="21"/>
      <c r="F40" s="21"/>
      <c r="G40" s="21"/>
      <c r="H40" s="28"/>
      <c r="I40" s="21"/>
      <c r="J40" s="21"/>
      <c r="K40" s="21"/>
      <c r="L40" s="21"/>
      <c r="M40" s="74"/>
      <c r="R40" s="32"/>
    </row>
    <row r="41" spans="1:18" s="7" customFormat="1" x14ac:dyDescent="0.25">
      <c r="A41" s="21"/>
      <c r="B41" s="21"/>
      <c r="C41" s="28"/>
      <c r="D41" s="21"/>
      <c r="E41" s="21"/>
      <c r="F41" s="21"/>
      <c r="G41" s="21"/>
      <c r="H41" s="28"/>
      <c r="I41" s="21"/>
      <c r="J41" s="21"/>
      <c r="K41" s="21"/>
      <c r="L41" s="21"/>
      <c r="M41" s="74"/>
      <c r="R41" s="32"/>
    </row>
  </sheetData>
  <mergeCells count="12">
    <mergeCell ref="A25:B25"/>
    <mergeCell ref="C26:D26"/>
    <mergeCell ref="G26:H26"/>
    <mergeCell ref="A1:R1"/>
    <mergeCell ref="A2:A3"/>
    <mergeCell ref="B2:B3"/>
    <mergeCell ref="C2:G2"/>
    <mergeCell ref="H2:L2"/>
    <mergeCell ref="M2:Q2"/>
    <mergeCell ref="R2:R3"/>
    <mergeCell ref="B5:Q5"/>
    <mergeCell ref="B14:Q14"/>
  </mergeCells>
  <phoneticPr fontId="5" type="noConversion"/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0" sqref="B40"/>
    </sheetView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Виктория Кочиева</cp:lastModifiedBy>
  <cp:lastPrinted>2019-08-15T07:01:32Z</cp:lastPrinted>
  <dcterms:created xsi:type="dcterms:W3CDTF">2016-03-25T07:00:12Z</dcterms:created>
  <dcterms:modified xsi:type="dcterms:W3CDTF">2019-08-15T07:03:34Z</dcterms:modified>
</cp:coreProperties>
</file>